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40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59a71d53f99fb41/EEGKLB/--- Paket zum Versenden ---/"/>
    </mc:Choice>
  </mc:AlternateContent>
  <xr:revisionPtr revIDLastSave="221" documentId="8_{F53A7A55-63B2-4984-923A-AA46D49C90D1}" xr6:coauthVersionLast="47" xr6:coauthVersionMax="47" xr10:uidLastSave="{6A1556CE-1291-C649-A6E6-E907B014CAF9}"/>
  <bookViews>
    <workbookView xWindow="4360" yWindow="960" windowWidth="45740" windowHeight="25660" xr2:uid="{D979D8DD-28B5-4B4A-938A-59C06BEAFFEB}"/>
  </bookViews>
  <sheets>
    <sheet name="Kalkulator" sheetId="17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0" i="17" l="1"/>
  <c r="C17" i="17"/>
  <c r="E17" i="17" s="1"/>
  <c r="D20" i="17"/>
  <c r="D19" i="17"/>
  <c r="C27" i="17"/>
  <c r="C28" i="17" s="1"/>
  <c r="D24" i="17"/>
  <c r="E24" i="17" s="1"/>
  <c r="D23" i="17"/>
  <c r="E25" i="17"/>
  <c r="E26" i="17"/>
  <c r="C13" i="17"/>
  <c r="D27" i="17" l="1"/>
  <c r="D28" i="17" s="1"/>
  <c r="C18" i="17"/>
  <c r="C19" i="17" s="1"/>
  <c r="C21" i="17" s="1"/>
  <c r="E23" i="17"/>
  <c r="C29" i="17"/>
  <c r="E18" i="17" l="1"/>
  <c r="D21" i="17"/>
  <c r="E21" i="17" s="1"/>
  <c r="E20" i="17"/>
  <c r="E19" i="17"/>
  <c r="C32" i="17"/>
  <c r="E27" i="17"/>
  <c r="D29" i="17"/>
  <c r="E28" i="17"/>
  <c r="C30" i="17"/>
  <c r="D32" i="17" l="1"/>
  <c r="E32" i="17" s="1"/>
  <c r="D30" i="17"/>
  <c r="D33" i="17" s="1"/>
  <c r="E29" i="17"/>
  <c r="C33" i="17"/>
  <c r="E34" i="17" l="1"/>
  <c r="E30" i="17"/>
  <c r="E33" i="1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tc={0CD41612-BF8A-F843-A570-49DC336A5070}</author>
  </authors>
  <commentList>
    <comment ref="C16" authorId="0" shapeId="0" xr:uid="{0CD41612-BF8A-F843-A570-49DC336A5070}">
      <text>
        <t>[Threaded comment]
Your version of Excel allows you to read this threaded comment; however, any edits to it will get removed if the file is opened in a newer version of Excel. Learn more: https://go.microsoft.com/fwlink/?linkid=870924
Comment:
    Wien Energie Optima Entspannt, 15,9125 Cent/kWH brutto, 05.04.2025</t>
      </text>
    </comment>
  </commentList>
</comments>
</file>

<file path=xl/sharedStrings.xml><?xml version="1.0" encoding="utf-8"?>
<sst xmlns="http://schemas.openxmlformats.org/spreadsheetml/2006/main" count="62" uniqueCount="42">
  <si>
    <t>Netzverlustentgelt</t>
  </si>
  <si>
    <t>Elektrizitätsabgabe</t>
  </si>
  <si>
    <t>kWh</t>
  </si>
  <si>
    <t>Erneuerbaren-Förderbeitrag</t>
  </si>
  <si>
    <t>Umsatzsteuer +20%</t>
  </si>
  <si>
    <t>Stromverbrauch pro Jahr</t>
  </si>
  <si>
    <t>Abdeckung durch die EEG</t>
  </si>
  <si>
    <t>%</t>
  </si>
  <si>
    <t>Bezug durch die EEG</t>
  </si>
  <si>
    <t>EEG KLBG</t>
  </si>
  <si>
    <t>Tarif brutto</t>
  </si>
  <si>
    <t>Cent/kWh</t>
  </si>
  <si>
    <t>EUR</t>
  </si>
  <si>
    <t>Netzentgelt und Abgaben netto</t>
  </si>
  <si>
    <t>Netzentgelt und Abgaben brutto</t>
  </si>
  <si>
    <t>Netzentgelt und Abgaben pro Jahr</t>
  </si>
  <si>
    <t>GESAMT</t>
  </si>
  <si>
    <t>EINSPARUNG</t>
  </si>
  <si>
    <t>kWh gesamt</t>
  </si>
  <si>
    <t>Tarif Stromlieferant netto</t>
  </si>
  <si>
    <t>Netznutzungsentgelt Netzebene 7</t>
  </si>
  <si>
    <t>Einsparung in %</t>
  </si>
  <si>
    <t>Einsparung 28%</t>
  </si>
  <si>
    <t>Entfällt</t>
  </si>
  <si>
    <t>Grundgebühr Netz: netto: 48 €/365 T</t>
  </si>
  <si>
    <t>Messgerätegebühr: netto: 26,16 €/365 T</t>
  </si>
  <si>
    <t>Erneuerbarenförderpauschale netto: 19,02 €/365 T</t>
  </si>
  <si>
    <t>Mitgliedsbeitrag EEG pro Zählpunkt/Jahr</t>
  </si>
  <si>
    <t>Ct/kWh</t>
  </si>
  <si>
    <t>Grundpauschale Ihres Anbieters</t>
  </si>
  <si>
    <t>Strompreis Ihres Anbieters, netto</t>
  </si>
  <si>
    <t>EUR/Jahr</t>
  </si>
  <si>
    <t>blau markierte Felder ausfüllen/veränderbar</t>
  </si>
  <si>
    <t>Grundpauschale</t>
  </si>
  <si>
    <t>Kosten Strom pro Jahr, brutto</t>
  </si>
  <si>
    <t>Version Q2/2025</t>
  </si>
  <si>
    <t>PREISKALKULATOR Q2 2025, regionale EEG</t>
  </si>
  <si>
    <t>*Pauschalen:</t>
  </si>
  <si>
    <t>Berechnungen und Angaben ohne Gewähr, Beispiel-Rechnung bei Annahme 35% Abdeckung, 
vereinfachte Darstellung ohne Pauschalen**</t>
  </si>
  <si>
    <t>Wien Energie</t>
  </si>
  <si>
    <t>vereinfachte Darstellung ohne Pauschalen, Wien Energie als Vergleichsanbieter*</t>
  </si>
  <si>
    <t>65% Wien Energie, 35% EEG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</si>
</sst>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\ &quot;€&quot;"/>
    <numFmt numFmtId="165" formatCode="#,##0.00\ _€"/>
    <numFmt numFmtId="166" formatCode="#,##0.0000\ &quot;€&quot;"/>
    <numFmt numFmtId="167" formatCode="#,##0.000\ _€"/>
  </numFmts>
  <fonts count="15" x14ac:knownFonts="1">
    <font>
      <sz val="11"/>
      <color theme="1"/>
      <name val="Aptos Narrow"/>
      <family val="2"/>
      <scheme val="minor"/>
    </font>
    <font>
      <b/>
      <sz val="11"/>
      <name val="Aptos Narrow"/>
      <family val="2"/>
      <scheme val="minor"/>
    </font>
    <font>
      <sz val="9"/>
      <color rgb="FF4A4A4A"/>
      <name val="Arial"/>
      <family val="2"/>
    </font>
    <font>
      <i/>
      <sz val="9"/>
      <color rgb="FFB0CE65"/>
      <name val="Aptos Narrow"/>
      <family val="2"/>
      <scheme val="minor"/>
    </font>
    <font>
      <sz val="11"/>
      <name val="Aptos Narrow"/>
      <family val="2"/>
      <scheme val="minor"/>
    </font>
    <font>
      <i/>
      <sz val="11"/>
      <name val="Aptos Narrow"/>
      <family val="2"/>
      <scheme val="minor"/>
    </font>
    <font>
      <sz val="11"/>
      <color rgb="FF4A4A4A"/>
      <name val="Arial"/>
      <family val="2"/>
    </font>
    <font>
      <sz val="11"/>
      <color theme="1"/>
      <name val="Aptos Narrow"/>
      <family val="2"/>
      <scheme val="minor"/>
    </font>
    <font>
      <i/>
      <sz val="8.5"/>
      <color rgb="FFB0CE65"/>
      <name val="Aptos Narrow"/>
      <family val="2"/>
      <scheme val="minor"/>
    </font>
    <font>
      <sz val="9"/>
      <color rgb="FF0066A9"/>
      <name val="Arial"/>
      <family val="2"/>
    </font>
    <font>
      <i/>
      <sz val="9"/>
      <color theme="2" tint="-0.249977111117893"/>
      <name val="Aptos Narrow"/>
      <family val="2"/>
      <scheme val="minor"/>
    </font>
    <font>
      <sz val="20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4A4A4A"/>
      <name val="Arial"/>
      <family val="2"/>
    </font>
    <font>
      <b/>
      <sz val="18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B0CE65"/>
        <bgColor indexed="64"/>
      </patternFill>
    </fill>
    <fill>
      <patternFill patternType="solid">
        <fgColor rgb="FFD2E3A7"/>
        <bgColor indexed="64"/>
      </patternFill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theme="0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65">
    <xf numFmtId="0" fontId="0" fillId="0" borderId="0" xfId="0"/>
    <xf numFmtId="9" fontId="7" fillId="2" borderId="2" xfId="1" applyFont="1" applyFill="1" applyBorder="1" applyAlignment="1" applyProtection="1">
      <alignment horizontal="center" vertical="center"/>
    </xf>
    <xf numFmtId="165" fontId="1" fillId="4" borderId="0" xfId="0" applyNumberFormat="1" applyFont="1" applyFill="1" applyAlignment="1" applyProtection="1">
      <alignment horizontal="right" vertical="center"/>
      <protection locked="0"/>
    </xf>
    <xf numFmtId="165" fontId="1" fillId="4" borderId="5" xfId="0" applyNumberFormat="1" applyFont="1" applyFill="1" applyBorder="1" applyAlignment="1" applyProtection="1">
      <alignment horizontal="right" vertical="center"/>
      <protection locked="0"/>
    </xf>
    <xf numFmtId="3" fontId="1" fillId="4" borderId="5" xfId="0" applyNumberFormat="1" applyFont="1" applyFill="1" applyBorder="1" applyAlignment="1" applyProtection="1">
      <alignment horizontal="right" vertical="center" indent="1"/>
      <protection locked="0"/>
    </xf>
    <xf numFmtId="0" fontId="0" fillId="0" borderId="0" xfId="0" applyAlignment="1">
      <alignment vertical="center"/>
    </xf>
    <xf numFmtId="3" fontId="4" fillId="0" borderId="0" xfId="0" applyNumberFormat="1" applyFont="1" applyAlignment="1">
      <alignment horizontal="right" vertical="center" indent="1"/>
    </xf>
    <xf numFmtId="0" fontId="3" fillId="0" borderId="0" xfId="0" applyFont="1"/>
    <xf numFmtId="0" fontId="8" fillId="0" borderId="0" xfId="0" applyFont="1" applyAlignment="1">
      <alignment horizontal="left" vertical="center" wrapText="1"/>
    </xf>
    <xf numFmtId="3" fontId="5" fillId="0" borderId="0" xfId="0" applyNumberFormat="1" applyFont="1" applyAlignment="1">
      <alignment horizontal="left"/>
    </xf>
    <xf numFmtId="0" fontId="0" fillId="0" borderId="0" xfId="0" applyAlignment="1">
      <alignment horizontal="right"/>
    </xf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/>
    <xf numFmtId="165" fontId="4" fillId="0" borderId="3" xfId="0" applyNumberFormat="1" applyFont="1" applyBorder="1" applyAlignment="1">
      <alignment horizontal="right"/>
    </xf>
    <xf numFmtId="165" fontId="0" fillId="3" borderId="3" xfId="0" applyNumberFormat="1" applyFill="1" applyBorder="1"/>
    <xf numFmtId="165" fontId="4" fillId="0" borderId="0" xfId="0" applyNumberFormat="1" applyFont="1" applyAlignment="1">
      <alignment horizontal="right"/>
    </xf>
    <xf numFmtId="165" fontId="0" fillId="3" borderId="0" xfId="0" applyNumberFormat="1" applyFill="1"/>
    <xf numFmtId="0" fontId="0" fillId="0" borderId="1" xfId="0" applyBorder="1"/>
    <xf numFmtId="165" fontId="4" fillId="0" borderId="1" xfId="0" applyNumberFormat="1" applyFont="1" applyBorder="1" applyAlignment="1">
      <alignment horizontal="right"/>
    </xf>
    <xf numFmtId="165" fontId="0" fillId="3" borderId="1" xfId="0" applyNumberFormat="1" applyFill="1" applyBorder="1"/>
    <xf numFmtId="0" fontId="12" fillId="0" borderId="6" xfId="0" applyFont="1" applyBorder="1"/>
    <xf numFmtId="165" fontId="1" fillId="0" borderId="6" xfId="0" applyNumberFormat="1" applyFont="1" applyBorder="1" applyAlignment="1">
      <alignment horizontal="right"/>
    </xf>
    <xf numFmtId="165" fontId="12" fillId="2" borderId="6" xfId="0" applyNumberFormat="1" applyFont="1" applyFill="1" applyBorder="1"/>
    <xf numFmtId="3" fontId="0" fillId="0" borderId="0" xfId="0" applyNumberFormat="1"/>
    <xf numFmtId="167" fontId="0" fillId="0" borderId="3" xfId="0" applyNumberFormat="1" applyBorder="1"/>
    <xf numFmtId="167" fontId="0" fillId="3" borderId="3" xfId="0" applyNumberFormat="1" applyFill="1" applyBorder="1"/>
    <xf numFmtId="167" fontId="0" fillId="0" borderId="0" xfId="0" applyNumberFormat="1"/>
    <xf numFmtId="167" fontId="0" fillId="3" borderId="0" xfId="0" applyNumberFormat="1" applyFill="1"/>
    <xf numFmtId="167" fontId="0" fillId="0" borderId="1" xfId="0" applyNumberFormat="1" applyBorder="1"/>
    <xf numFmtId="167" fontId="0" fillId="3" borderId="1" xfId="0" applyNumberFormat="1" applyFill="1" applyBorder="1"/>
    <xf numFmtId="0" fontId="12" fillId="0" borderId="2" xfId="0" applyFont="1" applyBorder="1"/>
    <xf numFmtId="165" fontId="12" fillId="0" borderId="2" xfId="0" applyNumberFormat="1" applyFont="1" applyBorder="1"/>
    <xf numFmtId="165" fontId="12" fillId="2" borderId="2" xfId="0" applyNumberFormat="1" applyFont="1" applyFill="1" applyBorder="1"/>
    <xf numFmtId="0" fontId="6" fillId="0" borderId="0" xfId="0" applyFont="1" applyAlignment="1">
      <alignment horizontal="left" vertical="center" wrapText="1" indent="1"/>
    </xf>
    <xf numFmtId="0" fontId="9" fillId="0" borderId="0" xfId="0" applyFont="1" applyAlignment="1">
      <alignment horizontal="left" vertical="center" wrapText="1"/>
    </xf>
    <xf numFmtId="164" fontId="0" fillId="0" borderId="0" xfId="0" applyNumberFormat="1"/>
    <xf numFmtId="166" fontId="0" fillId="0" borderId="0" xfId="0" applyNumberFormat="1"/>
    <xf numFmtId="0" fontId="0" fillId="0" borderId="4" xfId="0" applyBorder="1"/>
    <xf numFmtId="165" fontId="0" fillId="0" borderId="4" xfId="0" applyNumberFormat="1" applyBorder="1"/>
    <xf numFmtId="165" fontId="0" fillId="3" borderId="4" xfId="0" applyNumberFormat="1" applyFill="1" applyBorder="1"/>
    <xf numFmtId="0" fontId="13" fillId="0" borderId="3" xfId="0" applyFont="1" applyBorder="1" applyAlignment="1">
      <alignment horizontal="left" vertical="center" wrapText="1"/>
    </xf>
    <xf numFmtId="165" fontId="12" fillId="0" borderId="3" xfId="0" applyNumberFormat="1" applyFont="1" applyBorder="1" applyAlignment="1">
      <alignment vertical="center"/>
    </xf>
    <xf numFmtId="165" fontId="14" fillId="2" borderId="3" xfId="0" applyNumberFormat="1" applyFont="1" applyFill="1" applyBorder="1" applyAlignment="1">
      <alignment vertical="center"/>
    </xf>
    <xf numFmtId="0" fontId="12" fillId="0" borderId="3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0" fillId="0" borderId="2" xfId="0" applyBorder="1"/>
    <xf numFmtId="0" fontId="2" fillId="0" borderId="0" xfId="0" applyFont="1" applyAlignment="1">
      <alignment horizontal="left" vertical="center" wrapText="1" indent="1"/>
    </xf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1"/>
    </xf>
    <xf numFmtId="0" fontId="10" fillId="0" borderId="0" xfId="0" applyFont="1" applyAlignment="1">
      <alignment horizontal="left"/>
    </xf>
    <xf numFmtId="166" fontId="0" fillId="0" borderId="0" xfId="0" applyNumberFormat="1" applyAlignment="1">
      <alignment horizontal="right"/>
    </xf>
    <xf numFmtId="0" fontId="10" fillId="0" borderId="0" xfId="0" applyFont="1"/>
    <xf numFmtId="3" fontId="1" fillId="0" borderId="0" xfId="0" applyNumberFormat="1" applyFont="1" applyAlignment="1">
      <alignment horizontal="right" vertical="center" indent="1"/>
    </xf>
    <xf numFmtId="165" fontId="1" fillId="0" borderId="0" xfId="0" applyNumberFormat="1" applyFont="1" applyAlignment="1">
      <alignment horizontal="right" vertical="center"/>
    </xf>
    <xf numFmtId="0" fontId="11" fillId="0" borderId="0" xfId="0" applyFont="1" applyAlignment="1">
      <alignment horizontal="center"/>
    </xf>
    <xf numFmtId="0" fontId="11" fillId="0" borderId="0" xfId="0" applyFont="1"/>
    <xf numFmtId="0" fontId="3" fillId="0" borderId="0" xfId="0" applyFont="1" applyAlignment="1">
      <alignment horizontal="left" vertical="top" wrapText="1" indent="1"/>
    </xf>
    <xf numFmtId="0" fontId="1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165" fontId="1" fillId="4" borderId="0" xfId="0" applyNumberFormat="1" applyFont="1" applyFill="1" applyAlignment="1">
      <alignment horizontal="center" vertical="center"/>
    </xf>
  </cellXfs>
  <cellStyles count="2">
    <cellStyle name="Normal" xfId="0" builtinId="0"/>
    <cellStyle name="Per cent" xfId="1" builtinId="5"/>
  </cellStyles>
  <dxfs count="0"/>
  <tableStyles count="0" defaultTableStyle="TableStyleMedium2" defaultPivotStyle="PivotStyleLight16"/>
  <colors>
    <mruColors>
      <color rgb="FFB0CE65"/>
      <color rgb="FFD2E3A7"/>
      <color rgb="FFE7757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402048</xdr:colOff>
      <xdr:row>0</xdr:row>
      <xdr:rowOff>143171</xdr:rowOff>
    </xdr:from>
    <xdr:to>
      <xdr:col>6</xdr:col>
      <xdr:colOff>6349</xdr:colOff>
      <xdr:row>3</xdr:row>
      <xdr:rowOff>127569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0B949EFB-17F5-B42A-30D7-026FE7F544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402048" y="143171"/>
          <a:ext cx="5579651" cy="555898"/>
        </a:xfrm>
        <a:prstGeom prst="rect">
          <a:avLst/>
        </a:prstGeom>
      </xdr:spPr>
    </xdr:pic>
    <xdr:clientData/>
  </xdr:twoCellAnchor>
  <xdr:twoCellAnchor>
    <xdr:from>
      <xdr:col>1</xdr:col>
      <xdr:colOff>6350</xdr:colOff>
      <xdr:row>34</xdr:row>
      <xdr:rowOff>137583</xdr:rowOff>
    </xdr:from>
    <xdr:to>
      <xdr:col>6</xdr:col>
      <xdr:colOff>0</xdr:colOff>
      <xdr:row>38</xdr:row>
      <xdr:rowOff>92099</xdr:rowOff>
    </xdr:to>
    <xdr:sp macro="" textlink="">
      <xdr:nvSpPr>
        <xdr:cNvPr id="15" name="Rechteck 14">
          <a:extLst>
            <a:ext uri="{FF2B5EF4-FFF2-40B4-BE49-F238E27FC236}">
              <a16:creationId xmlns:a16="http://schemas.microsoft.com/office/drawing/2014/main" id="{3F5F4943-FC10-4EDA-8AF3-5720D44957F2}"/>
            </a:ext>
          </a:extLst>
        </xdr:cNvPr>
        <xdr:cNvSpPr/>
      </xdr:nvSpPr>
      <xdr:spPr>
        <a:xfrm>
          <a:off x="476541" y="5925293"/>
          <a:ext cx="6309719" cy="1272989"/>
        </a:xfrm>
        <a:prstGeom prst="rect">
          <a:avLst/>
        </a:prstGeom>
        <a:noFill/>
        <a:ln>
          <a:solidFill>
            <a:srgbClr val="B0CE65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 kern="1200"/>
        </a:p>
      </xdr:txBody>
    </xdr:sp>
    <xdr:clientData/>
  </xdr:twoCellAnchor>
  <xdr:twoCellAnchor>
    <xdr:from>
      <xdr:col>3</xdr:col>
      <xdr:colOff>852351</xdr:colOff>
      <xdr:row>20</xdr:row>
      <xdr:rowOff>29231</xdr:rowOff>
    </xdr:from>
    <xdr:to>
      <xdr:col>3</xdr:col>
      <xdr:colOff>900683</xdr:colOff>
      <xdr:row>20</xdr:row>
      <xdr:rowOff>74950</xdr:rowOff>
    </xdr:to>
    <xdr:sp macro="" textlink="">
      <xdr:nvSpPr>
        <xdr:cNvPr id="34" name="Stern: 5 Zacken 33">
          <a:extLst>
            <a:ext uri="{FF2B5EF4-FFF2-40B4-BE49-F238E27FC236}">
              <a16:creationId xmlns:a16="http://schemas.microsoft.com/office/drawing/2014/main" id="{2590B682-DE0D-44E1-9853-E354D7421EA8}"/>
            </a:ext>
          </a:extLst>
        </xdr:cNvPr>
        <xdr:cNvSpPr/>
      </xdr:nvSpPr>
      <xdr:spPr>
        <a:xfrm>
          <a:off x="4613878" y="3034575"/>
          <a:ext cx="48332" cy="45719"/>
        </a:xfrm>
        <a:prstGeom prst="star5">
          <a:avLst/>
        </a:prstGeom>
        <a:solidFill>
          <a:srgbClr val="B0CE65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 kern="1200"/>
        </a:p>
      </xdr:txBody>
    </xdr:sp>
    <xdr:clientData/>
  </xdr:twoCellAnchor>
  <xdr:twoCellAnchor>
    <xdr:from>
      <xdr:col>3</xdr:col>
      <xdr:colOff>843687</xdr:colOff>
      <xdr:row>29</xdr:row>
      <xdr:rowOff>35511</xdr:rowOff>
    </xdr:from>
    <xdr:to>
      <xdr:col>3</xdr:col>
      <xdr:colOff>892019</xdr:colOff>
      <xdr:row>29</xdr:row>
      <xdr:rowOff>81230</xdr:rowOff>
    </xdr:to>
    <xdr:sp macro="" textlink="">
      <xdr:nvSpPr>
        <xdr:cNvPr id="35" name="Stern: 5 Zacken 34">
          <a:extLst>
            <a:ext uri="{FF2B5EF4-FFF2-40B4-BE49-F238E27FC236}">
              <a16:creationId xmlns:a16="http://schemas.microsoft.com/office/drawing/2014/main" id="{1358DAE9-9B2B-4C49-BE0B-7FDA26B8D39E}"/>
            </a:ext>
          </a:extLst>
        </xdr:cNvPr>
        <xdr:cNvSpPr/>
      </xdr:nvSpPr>
      <xdr:spPr>
        <a:xfrm>
          <a:off x="4605214" y="4756809"/>
          <a:ext cx="48332" cy="45719"/>
        </a:xfrm>
        <a:prstGeom prst="star5">
          <a:avLst/>
        </a:prstGeom>
        <a:solidFill>
          <a:srgbClr val="B0CE65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 kern="1200"/>
        </a:p>
      </xdr:txBody>
    </xdr:sp>
    <xdr:clientData/>
  </xdr:twoCellAnchor>
  <xdr:twoCellAnchor>
    <xdr:from>
      <xdr:col>3</xdr:col>
      <xdr:colOff>853992</xdr:colOff>
      <xdr:row>32</xdr:row>
      <xdr:rowOff>81614</xdr:rowOff>
    </xdr:from>
    <xdr:to>
      <xdr:col>3</xdr:col>
      <xdr:colOff>902324</xdr:colOff>
      <xdr:row>32</xdr:row>
      <xdr:rowOff>127333</xdr:rowOff>
    </xdr:to>
    <xdr:sp macro="" textlink="">
      <xdr:nvSpPr>
        <xdr:cNvPr id="37" name="Stern: 5 Zacken 36">
          <a:extLst>
            <a:ext uri="{FF2B5EF4-FFF2-40B4-BE49-F238E27FC236}">
              <a16:creationId xmlns:a16="http://schemas.microsoft.com/office/drawing/2014/main" id="{DB3D094E-D664-403E-BEF4-2AD53744347A}"/>
            </a:ext>
          </a:extLst>
        </xdr:cNvPr>
        <xdr:cNvSpPr/>
      </xdr:nvSpPr>
      <xdr:spPr>
        <a:xfrm>
          <a:off x="4615519" y="5384591"/>
          <a:ext cx="48332" cy="45719"/>
        </a:xfrm>
        <a:prstGeom prst="star5">
          <a:avLst/>
        </a:prstGeom>
        <a:solidFill>
          <a:srgbClr val="B0CE65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 kern="1200"/>
        </a:p>
      </xdr:txBody>
    </xdr:sp>
    <xdr:clientData/>
  </xdr:twoCellAnchor>
  <xdr:twoCellAnchor>
    <xdr:from>
      <xdr:col>3</xdr:col>
      <xdr:colOff>619858</xdr:colOff>
      <xdr:row>10</xdr:row>
      <xdr:rowOff>0</xdr:rowOff>
    </xdr:from>
    <xdr:to>
      <xdr:col>5</xdr:col>
      <xdr:colOff>702408</xdr:colOff>
      <xdr:row>11</xdr:row>
      <xdr:rowOff>31750</xdr:rowOff>
    </xdr:to>
    <xdr:sp macro="" textlink="">
      <xdr:nvSpPr>
        <xdr:cNvPr id="7" name="Textfeld 6">
          <a:extLst>
            <a:ext uri="{FF2B5EF4-FFF2-40B4-BE49-F238E27FC236}">
              <a16:creationId xmlns:a16="http://schemas.microsoft.com/office/drawing/2014/main" id="{D4AC70F1-D42D-39D8-CA1A-DD9914399F9B}"/>
            </a:ext>
          </a:extLst>
        </xdr:cNvPr>
        <xdr:cNvSpPr txBox="1"/>
      </xdr:nvSpPr>
      <xdr:spPr>
        <a:xfrm>
          <a:off x="3909646" y="1795096"/>
          <a:ext cx="1994877" cy="28086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700"/>
            </a:lnSpc>
          </a:pPr>
          <a:r>
            <a:rPr lang="de-AT" sz="850" i="1" kern="1200">
              <a:ln>
                <a:noFill/>
              </a:ln>
              <a:solidFill>
                <a:srgbClr val="B0CE65"/>
              </a:solidFill>
            </a:rPr>
            <a:t>Stromverbrauch ihres </a:t>
          </a:r>
        </a:p>
        <a:p>
          <a:pPr>
            <a:lnSpc>
              <a:spcPts val="700"/>
            </a:lnSpc>
          </a:pPr>
          <a:r>
            <a:rPr lang="de-AT" sz="850" i="1" kern="1200">
              <a:ln>
                <a:noFill/>
              </a:ln>
              <a:solidFill>
                <a:srgbClr val="B0CE65"/>
              </a:solidFill>
            </a:rPr>
            <a:t>Haushaltes pro Jahr</a:t>
          </a:r>
        </a:p>
      </xdr:txBody>
    </xdr:sp>
    <xdr:clientData/>
  </xdr:twoCellAnchor>
  <xdr:twoCellAnchor>
    <xdr:from>
      <xdr:col>3</xdr:col>
      <xdr:colOff>619858</xdr:colOff>
      <xdr:row>11</xdr:row>
      <xdr:rowOff>0</xdr:rowOff>
    </xdr:from>
    <xdr:to>
      <xdr:col>5</xdr:col>
      <xdr:colOff>702408</xdr:colOff>
      <xdr:row>12</xdr:row>
      <xdr:rowOff>31750</xdr:rowOff>
    </xdr:to>
    <xdr:sp macro="" textlink="">
      <xdr:nvSpPr>
        <xdr:cNvPr id="9" name="Textfeld 8">
          <a:extLst>
            <a:ext uri="{FF2B5EF4-FFF2-40B4-BE49-F238E27FC236}">
              <a16:creationId xmlns:a16="http://schemas.microsoft.com/office/drawing/2014/main" id="{8CA9E499-21C8-491E-AC9C-6378194CEA3E}"/>
            </a:ext>
          </a:extLst>
        </xdr:cNvPr>
        <xdr:cNvSpPr txBox="1"/>
      </xdr:nvSpPr>
      <xdr:spPr>
        <a:xfrm>
          <a:off x="3909646" y="1795096"/>
          <a:ext cx="1994877" cy="28086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700"/>
            </a:lnSpc>
          </a:pPr>
          <a:r>
            <a:rPr lang="de-AT" sz="850" i="1" kern="1200">
              <a:ln>
                <a:noFill/>
              </a:ln>
              <a:solidFill>
                <a:srgbClr val="B0CE65"/>
              </a:solidFill>
            </a:rPr>
            <a:t>Im Jahresschnitt erzielbare Abdeckung basierend auf den Daten aller Mitglieder</a:t>
          </a:r>
        </a:p>
      </xdr:txBody>
    </xdr:sp>
    <xdr:clientData/>
  </xdr:twoCellAnchor>
  <xdr:twoCellAnchor>
    <xdr:from>
      <xdr:col>3</xdr:col>
      <xdr:colOff>619858</xdr:colOff>
      <xdr:row>12</xdr:row>
      <xdr:rowOff>0</xdr:rowOff>
    </xdr:from>
    <xdr:to>
      <xdr:col>5</xdr:col>
      <xdr:colOff>702408</xdr:colOff>
      <xdr:row>14</xdr:row>
      <xdr:rowOff>38100</xdr:rowOff>
    </xdr:to>
    <xdr:sp macro="" textlink="">
      <xdr:nvSpPr>
        <xdr:cNvPr id="10" name="Textfeld 9">
          <a:extLst>
            <a:ext uri="{FF2B5EF4-FFF2-40B4-BE49-F238E27FC236}">
              <a16:creationId xmlns:a16="http://schemas.microsoft.com/office/drawing/2014/main" id="{E355DA26-CF5B-45AF-88FE-5500851E5E00}"/>
            </a:ext>
          </a:extLst>
        </xdr:cNvPr>
        <xdr:cNvSpPr txBox="1"/>
      </xdr:nvSpPr>
      <xdr:spPr>
        <a:xfrm>
          <a:off x="3909646" y="2044212"/>
          <a:ext cx="1994877" cy="53633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700"/>
            </a:lnSpc>
          </a:pPr>
          <a:r>
            <a:rPr lang="de-AT" sz="850" i="1" kern="1200">
              <a:ln>
                <a:noFill/>
              </a:ln>
              <a:solidFill>
                <a:srgbClr val="B0CE65"/>
              </a:solidFill>
            </a:rPr>
            <a:t>Erzielbarer Jahresbezug </a:t>
          </a:r>
          <a:br>
            <a:rPr lang="de-AT" sz="850" i="1" kern="1200">
              <a:ln>
                <a:noFill/>
              </a:ln>
              <a:solidFill>
                <a:srgbClr val="B0CE65"/>
              </a:solidFill>
            </a:rPr>
          </a:br>
          <a:r>
            <a:rPr lang="de-AT" sz="850" i="1" kern="1200">
              <a:ln>
                <a:noFill/>
              </a:ln>
              <a:solidFill>
                <a:srgbClr val="B0CE65"/>
              </a:solidFill>
            </a:rPr>
            <a:t>der EEG Klosterneuburg </a:t>
          </a:r>
        </a:p>
      </xdr:txBody>
    </xdr:sp>
    <xdr:clientData/>
  </xdr:twoCellAnchor>
  <xdr:twoCellAnchor>
    <xdr:from>
      <xdr:col>2</xdr:col>
      <xdr:colOff>916871</xdr:colOff>
      <xdr:row>20</xdr:row>
      <xdr:rowOff>29231</xdr:rowOff>
    </xdr:from>
    <xdr:to>
      <xdr:col>2</xdr:col>
      <xdr:colOff>965203</xdr:colOff>
      <xdr:row>20</xdr:row>
      <xdr:rowOff>74950</xdr:rowOff>
    </xdr:to>
    <xdr:sp macro="" textlink="">
      <xdr:nvSpPr>
        <xdr:cNvPr id="2" name="Stern: 5 Zacken 33">
          <a:extLst>
            <a:ext uri="{FF2B5EF4-FFF2-40B4-BE49-F238E27FC236}">
              <a16:creationId xmlns:a16="http://schemas.microsoft.com/office/drawing/2014/main" id="{75C988A1-7020-E60D-FB96-08521E0D1919}"/>
            </a:ext>
          </a:extLst>
        </xdr:cNvPr>
        <xdr:cNvSpPr/>
      </xdr:nvSpPr>
      <xdr:spPr>
        <a:xfrm>
          <a:off x="3671360" y="4313364"/>
          <a:ext cx="48332" cy="45719"/>
        </a:xfrm>
        <a:prstGeom prst="star5">
          <a:avLst/>
        </a:prstGeom>
        <a:solidFill>
          <a:srgbClr val="B0CE65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 kern="1200"/>
        </a:p>
      </xdr:txBody>
    </xdr:sp>
    <xdr:clientData/>
  </xdr:twoCellAnchor>
  <xdr:twoCellAnchor>
    <xdr:from>
      <xdr:col>2</xdr:col>
      <xdr:colOff>916871</xdr:colOff>
      <xdr:row>29</xdr:row>
      <xdr:rowOff>39510</xdr:rowOff>
    </xdr:from>
    <xdr:to>
      <xdr:col>2</xdr:col>
      <xdr:colOff>965203</xdr:colOff>
      <xdr:row>29</xdr:row>
      <xdr:rowOff>85229</xdr:rowOff>
    </xdr:to>
    <xdr:sp macro="" textlink="">
      <xdr:nvSpPr>
        <xdr:cNvPr id="3" name="Stern: 5 Zacken 33">
          <a:extLst>
            <a:ext uri="{FF2B5EF4-FFF2-40B4-BE49-F238E27FC236}">
              <a16:creationId xmlns:a16="http://schemas.microsoft.com/office/drawing/2014/main" id="{F52B12C3-030C-1344-765A-10FF67229E07}"/>
            </a:ext>
          </a:extLst>
        </xdr:cNvPr>
        <xdr:cNvSpPr/>
      </xdr:nvSpPr>
      <xdr:spPr>
        <a:xfrm>
          <a:off x="3671360" y="6062132"/>
          <a:ext cx="48332" cy="45719"/>
        </a:xfrm>
        <a:prstGeom prst="star5">
          <a:avLst/>
        </a:prstGeom>
        <a:solidFill>
          <a:srgbClr val="B0CE65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 kern="1200"/>
        </a:p>
      </xdr:txBody>
    </xdr:sp>
    <xdr:clientData/>
  </xdr:twoCellAnchor>
  <xdr:twoCellAnchor>
    <xdr:from>
      <xdr:col>2</xdr:col>
      <xdr:colOff>916871</xdr:colOff>
      <xdr:row>32</xdr:row>
      <xdr:rowOff>79016</xdr:rowOff>
    </xdr:from>
    <xdr:to>
      <xdr:col>2</xdr:col>
      <xdr:colOff>965203</xdr:colOff>
      <xdr:row>32</xdr:row>
      <xdr:rowOff>124735</xdr:rowOff>
    </xdr:to>
    <xdr:sp macro="" textlink="">
      <xdr:nvSpPr>
        <xdr:cNvPr id="4" name="Stern: 5 Zacken 33">
          <a:extLst>
            <a:ext uri="{FF2B5EF4-FFF2-40B4-BE49-F238E27FC236}">
              <a16:creationId xmlns:a16="http://schemas.microsoft.com/office/drawing/2014/main" id="{1F030618-05E7-50DB-BB46-C4EB9E9E4E0B}"/>
            </a:ext>
          </a:extLst>
        </xdr:cNvPr>
        <xdr:cNvSpPr/>
      </xdr:nvSpPr>
      <xdr:spPr>
        <a:xfrm>
          <a:off x="3671360" y="6688660"/>
          <a:ext cx="48332" cy="45719"/>
        </a:xfrm>
        <a:prstGeom prst="star5">
          <a:avLst/>
        </a:prstGeom>
        <a:solidFill>
          <a:srgbClr val="B0CE65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 kern="1200"/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Gregor Moser" id="{31EBFD1F-74F0-A347-BC2A-B566849F01A3}" userId="559a71d53f99fb41" providerId="Windows Liv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C16" dT="2025-04-05T12:31:46.53" personId="{31EBFD1F-74F0-A347-BC2A-B566849F01A3}" id="{0CD41612-BF8A-F843-A570-49DC336A5070}">
    <text>Wien Energie Optima Entspannt, 15,9125 Cent/kWH brutto, 05.04.2025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237B4D-5803-495A-A193-33EEAA31B5A6}">
  <dimension ref="A5:N44"/>
  <sheetViews>
    <sheetView showGridLines="0" tabSelected="1" zoomScale="158" zoomScaleNormal="130" workbookViewId="0">
      <selection activeCell="C9" sqref="C9"/>
    </sheetView>
  </sheetViews>
  <sheetFormatPr baseColWidth="10" defaultColWidth="11.5" defaultRowHeight="15" x14ac:dyDescent="0.2"/>
  <cols>
    <col min="1" max="1" width="6.1640625" customWidth="1"/>
    <col min="2" max="2" width="30" bestFit="1" customWidth="1"/>
    <col min="3" max="3" width="13.1640625" customWidth="1"/>
    <col min="4" max="4" width="12.5" customWidth="1"/>
    <col min="5" max="5" width="16.33203125" customWidth="1"/>
    <col min="7" max="7" width="16.83203125" customWidth="1"/>
    <col min="8" max="8" width="7.6640625" bestFit="1" customWidth="1"/>
    <col min="11" max="11" width="8.83203125" customWidth="1"/>
  </cols>
  <sheetData>
    <row r="5" spans="1:14" ht="27" x14ac:dyDescent="0.35">
      <c r="B5" s="59" t="s">
        <v>36</v>
      </c>
      <c r="C5" s="59"/>
      <c r="D5" s="59"/>
      <c r="E5" s="59"/>
      <c r="F5" s="59"/>
      <c r="G5" s="57"/>
    </row>
    <row r="6" spans="1:14" ht="9" customHeight="1" x14ac:dyDescent="0.35">
      <c r="B6" s="56"/>
      <c r="C6" s="56"/>
      <c r="D6" s="56"/>
      <c r="E6" s="56"/>
      <c r="F6" s="56"/>
      <c r="G6" s="57"/>
    </row>
    <row r="7" spans="1:14" ht="15.75" customHeight="1" x14ac:dyDescent="0.2">
      <c r="B7" s="64" t="s">
        <v>32</v>
      </c>
      <c r="C7" s="64"/>
      <c r="D7" s="64"/>
      <c r="E7" s="64"/>
      <c r="F7" s="64"/>
    </row>
    <row r="8" spans="1:14" ht="15" customHeight="1" x14ac:dyDescent="0.2"/>
    <row r="9" spans="1:14" ht="20" customHeight="1" x14ac:dyDescent="0.2">
      <c r="B9" s="5" t="s">
        <v>30</v>
      </c>
      <c r="C9" s="2">
        <v>13.26</v>
      </c>
      <c r="D9" s="5" t="s">
        <v>28</v>
      </c>
      <c r="E9" s="62"/>
      <c r="F9" s="63"/>
      <c r="L9" s="7"/>
      <c r="N9" s="55"/>
    </row>
    <row r="10" spans="1:14" ht="20" customHeight="1" x14ac:dyDescent="0.2">
      <c r="B10" s="5" t="s">
        <v>29</v>
      </c>
      <c r="C10" s="3">
        <v>23.41</v>
      </c>
      <c r="D10" s="5" t="s">
        <v>31</v>
      </c>
      <c r="E10" s="62"/>
      <c r="F10" s="63"/>
      <c r="L10" s="7"/>
      <c r="N10" s="55"/>
    </row>
    <row r="11" spans="1:14" ht="20" customHeight="1" x14ac:dyDescent="0.2">
      <c r="B11" s="5" t="s">
        <v>5</v>
      </c>
      <c r="C11" s="4">
        <v>7500</v>
      </c>
      <c r="D11" s="5" t="s">
        <v>2</v>
      </c>
      <c r="E11" s="62"/>
      <c r="F11" s="63"/>
      <c r="L11" s="7"/>
      <c r="N11" s="54"/>
    </row>
    <row r="12" spans="1:14" ht="20" customHeight="1" x14ac:dyDescent="0.2">
      <c r="B12" s="5" t="s">
        <v>6</v>
      </c>
      <c r="C12" s="6">
        <v>35</v>
      </c>
      <c r="D12" s="5" t="s">
        <v>7</v>
      </c>
      <c r="E12" s="61"/>
      <c r="F12" s="61"/>
      <c r="J12" s="7"/>
    </row>
    <row r="13" spans="1:14" ht="20" customHeight="1" x14ac:dyDescent="0.2">
      <c r="A13" s="5"/>
      <c r="B13" s="5" t="s">
        <v>8</v>
      </c>
      <c r="C13" s="6">
        <f>C11*C12/100</f>
        <v>2625</v>
      </c>
      <c r="D13" s="5" t="s">
        <v>2</v>
      </c>
      <c r="E13" s="62"/>
      <c r="F13" s="62"/>
      <c r="J13" s="7"/>
    </row>
    <row r="14" spans="1:14" ht="20" customHeight="1" x14ac:dyDescent="0.2">
      <c r="A14" s="5"/>
      <c r="B14" s="5" t="s">
        <v>27</v>
      </c>
      <c r="C14" s="6">
        <v>12</v>
      </c>
      <c r="D14" s="5" t="s">
        <v>31</v>
      </c>
      <c r="E14" s="8"/>
      <c r="F14" s="8"/>
      <c r="J14" s="7"/>
    </row>
    <row r="15" spans="1:14" ht="15.75" customHeight="1" x14ac:dyDescent="0.2"/>
    <row r="16" spans="1:14" x14ac:dyDescent="0.2">
      <c r="B16" s="9"/>
      <c r="C16" s="10" t="s">
        <v>39</v>
      </c>
      <c r="D16" s="10" t="s">
        <v>9</v>
      </c>
      <c r="E16" s="11" t="s">
        <v>17</v>
      </c>
      <c r="F16" s="12"/>
    </row>
    <row r="17" spans="2:14" ht="15" customHeight="1" x14ac:dyDescent="0.2">
      <c r="B17" s="13" t="s">
        <v>19</v>
      </c>
      <c r="C17" s="14">
        <f>C9</f>
        <v>13.26</v>
      </c>
      <c r="D17" s="14">
        <v>12</v>
      </c>
      <c r="E17" s="15">
        <f>C17-D17</f>
        <v>1.2599999999999998</v>
      </c>
      <c r="F17" s="13" t="s">
        <v>11</v>
      </c>
      <c r="H17" s="60"/>
      <c r="I17" s="60"/>
    </row>
    <row r="18" spans="2:14" x14ac:dyDescent="0.2">
      <c r="B18" t="s">
        <v>4</v>
      </c>
      <c r="C18" s="16">
        <f>C17*0.2</f>
        <v>2.6520000000000001</v>
      </c>
      <c r="D18" s="16">
        <v>0</v>
      </c>
      <c r="E18" s="17">
        <f>C18</f>
        <v>2.6520000000000001</v>
      </c>
      <c r="F18" t="s">
        <v>11</v>
      </c>
      <c r="H18" s="6"/>
    </row>
    <row r="19" spans="2:14" x14ac:dyDescent="0.2">
      <c r="B19" t="s">
        <v>10</v>
      </c>
      <c r="C19" s="16">
        <f>C18+C17</f>
        <v>15.911999999999999</v>
      </c>
      <c r="D19" s="16">
        <f>SUM(D17:D18)</f>
        <v>12</v>
      </c>
      <c r="E19" s="17">
        <f t="shared" ref="E19:E21" si="0">C19-D19</f>
        <v>3.911999999999999</v>
      </c>
      <c r="F19" t="s">
        <v>11</v>
      </c>
      <c r="H19" s="6"/>
    </row>
    <row r="20" spans="2:14" x14ac:dyDescent="0.2">
      <c r="B20" s="18" t="s">
        <v>33</v>
      </c>
      <c r="C20" s="19">
        <f>C10</f>
        <v>23.41</v>
      </c>
      <c r="D20" s="19">
        <f>C20+12</f>
        <v>35.409999999999997</v>
      </c>
      <c r="E20" s="20">
        <f t="shared" ref="E20" si="1">C20-D20</f>
        <v>-11.999999999999996</v>
      </c>
      <c r="F20" s="18" t="s">
        <v>12</v>
      </c>
      <c r="G20" s="7"/>
      <c r="H20" s="6"/>
    </row>
    <row r="21" spans="2:14" ht="16" thickBot="1" x14ac:dyDescent="0.25">
      <c r="B21" s="21" t="s">
        <v>34</v>
      </c>
      <c r="C21" s="22">
        <f>C11*C19/100+C20*1.2</f>
        <v>1221.4920000000002</v>
      </c>
      <c r="D21" s="22">
        <f>((C11/100*C12)*D19/100)+((C11/100*(100-C12))*C19/100)+(C14+C20*1.2)</f>
        <v>1130.8020000000001</v>
      </c>
      <c r="E21" s="23">
        <f t="shared" si="0"/>
        <v>90.690000000000055</v>
      </c>
      <c r="F21" s="21" t="s">
        <v>12</v>
      </c>
      <c r="G21" s="7" t="s">
        <v>41</v>
      </c>
      <c r="H21" s="16"/>
      <c r="N21" s="24"/>
    </row>
    <row r="23" spans="2:14" x14ac:dyDescent="0.2">
      <c r="B23" s="13" t="s">
        <v>20</v>
      </c>
      <c r="C23" s="25">
        <v>7.4</v>
      </c>
      <c r="D23" s="25">
        <f>C23*(1-28%)</f>
        <v>5.3280000000000003</v>
      </c>
      <c r="E23" s="26">
        <f>C23-D23</f>
        <v>2.0720000000000001</v>
      </c>
      <c r="F23" s="13" t="s">
        <v>11</v>
      </c>
      <c r="G23" s="7" t="s">
        <v>22</v>
      </c>
    </row>
    <row r="24" spans="2:14" x14ac:dyDescent="0.2">
      <c r="B24" t="s">
        <v>0</v>
      </c>
      <c r="C24" s="27">
        <v>0.7</v>
      </c>
      <c r="D24" s="27">
        <f>C24*(1-28%)</f>
        <v>0.504</v>
      </c>
      <c r="E24" s="28">
        <f t="shared" ref="E24:E33" si="2">C24-D24</f>
        <v>0.19599999999999995</v>
      </c>
      <c r="F24" t="s">
        <v>11</v>
      </c>
      <c r="G24" s="7" t="s">
        <v>22</v>
      </c>
    </row>
    <row r="25" spans="2:14" x14ac:dyDescent="0.2">
      <c r="B25" t="s">
        <v>1</v>
      </c>
      <c r="C25" s="27">
        <v>1.5</v>
      </c>
      <c r="D25" s="27">
        <v>0</v>
      </c>
      <c r="E25" s="28">
        <f t="shared" si="2"/>
        <v>1.5</v>
      </c>
      <c r="F25" t="s">
        <v>11</v>
      </c>
      <c r="G25" s="7" t="s">
        <v>23</v>
      </c>
    </row>
    <row r="26" spans="2:14" x14ac:dyDescent="0.2">
      <c r="B26" s="18" t="s">
        <v>3</v>
      </c>
      <c r="C26" s="29">
        <v>0.79600000000000004</v>
      </c>
      <c r="D26" s="29">
        <v>0</v>
      </c>
      <c r="E26" s="30">
        <f t="shared" si="2"/>
        <v>0.79600000000000004</v>
      </c>
      <c r="F26" s="18" t="s">
        <v>11</v>
      </c>
      <c r="G26" s="7" t="s">
        <v>23</v>
      </c>
    </row>
    <row r="27" spans="2:14" x14ac:dyDescent="0.2">
      <c r="B27" t="s">
        <v>13</v>
      </c>
      <c r="C27" s="27">
        <f>SUM(C23:C26)</f>
        <v>10.395999999999999</v>
      </c>
      <c r="D27" s="27">
        <f>SUM(D23:D26)</f>
        <v>5.8320000000000007</v>
      </c>
      <c r="E27" s="28">
        <f t="shared" si="2"/>
        <v>4.5639999999999983</v>
      </c>
      <c r="F27" t="s">
        <v>11</v>
      </c>
    </row>
    <row r="28" spans="2:14" x14ac:dyDescent="0.2">
      <c r="B28" t="s">
        <v>4</v>
      </c>
      <c r="C28" s="27">
        <f>C27*0.2</f>
        <v>2.0791999999999997</v>
      </c>
      <c r="D28" s="27">
        <f>D27*0.2</f>
        <v>1.1664000000000001</v>
      </c>
      <c r="E28" s="28">
        <f t="shared" si="2"/>
        <v>0.91279999999999961</v>
      </c>
      <c r="F28" t="s">
        <v>11</v>
      </c>
    </row>
    <row r="29" spans="2:14" x14ac:dyDescent="0.2">
      <c r="B29" s="18" t="s">
        <v>14</v>
      </c>
      <c r="C29" s="29">
        <f>SUM(C27:C28)</f>
        <v>12.475199999999999</v>
      </c>
      <c r="D29" s="29">
        <f>SUM(D27:D28)</f>
        <v>6.9984000000000011</v>
      </c>
      <c r="E29" s="28">
        <f t="shared" si="2"/>
        <v>5.4767999999999981</v>
      </c>
      <c r="F29" s="18" t="s">
        <v>11</v>
      </c>
    </row>
    <row r="30" spans="2:14" ht="16" thickBot="1" x14ac:dyDescent="0.25">
      <c r="B30" s="31" t="s">
        <v>15</v>
      </c>
      <c r="C30" s="32">
        <f>C11*C29/100</f>
        <v>935.64</v>
      </c>
      <c r="D30" s="32">
        <f>((C11/100*C12)*D29/100)+(C11/100*(100-C12)*C29/100)</f>
        <v>791.87400000000002</v>
      </c>
      <c r="E30" s="33">
        <f t="shared" si="2"/>
        <v>143.76599999999996</v>
      </c>
      <c r="F30" s="31" t="s">
        <v>12</v>
      </c>
      <c r="G30" s="7" t="s">
        <v>41</v>
      </c>
    </row>
    <row r="31" spans="2:14" x14ac:dyDescent="0.2">
      <c r="B31" s="34"/>
      <c r="C31" s="27"/>
      <c r="D31" s="27"/>
      <c r="E31" s="27"/>
      <c r="K31" s="35"/>
      <c r="L31" s="36"/>
      <c r="M31" s="37"/>
    </row>
    <row r="32" spans="2:14" x14ac:dyDescent="0.2">
      <c r="B32" s="38" t="s">
        <v>18</v>
      </c>
      <c r="C32" s="39">
        <f>C19+C29</f>
        <v>28.3872</v>
      </c>
      <c r="D32" s="39">
        <f>D19+D29</f>
        <v>18.9984</v>
      </c>
      <c r="E32" s="40">
        <f>C32-D32</f>
        <v>9.3887999999999998</v>
      </c>
      <c r="F32" s="38" t="s">
        <v>11</v>
      </c>
      <c r="G32" s="7"/>
      <c r="K32" s="35"/>
      <c r="L32" s="36"/>
      <c r="M32" s="37"/>
    </row>
    <row r="33" spans="2:13" ht="22.5" customHeight="1" x14ac:dyDescent="0.2">
      <c r="B33" s="41" t="s">
        <v>16</v>
      </c>
      <c r="C33" s="42">
        <f>C30+C21</f>
        <v>2157.1320000000001</v>
      </c>
      <c r="D33" s="42">
        <f>D30+D21</f>
        <v>1922.6760000000002</v>
      </c>
      <c r="E33" s="43">
        <f t="shared" si="2"/>
        <v>234.4559999999999</v>
      </c>
      <c r="F33" s="44" t="s">
        <v>12</v>
      </c>
      <c r="G33" s="7" t="s">
        <v>41</v>
      </c>
      <c r="K33" s="45"/>
      <c r="L33" s="36"/>
      <c r="M33" s="37"/>
    </row>
    <row r="34" spans="2:13" ht="16" thickBot="1" x14ac:dyDescent="0.25">
      <c r="B34" s="46" t="s">
        <v>21</v>
      </c>
      <c r="C34" s="47"/>
      <c r="D34" s="47"/>
      <c r="E34" s="1">
        <f>1-D33/C33</f>
        <v>0.10868875896329011</v>
      </c>
      <c r="F34" s="47"/>
      <c r="K34" s="48"/>
      <c r="L34" s="36"/>
      <c r="M34" s="37"/>
    </row>
    <row r="35" spans="2:13" x14ac:dyDescent="0.2">
      <c r="B35" s="45"/>
      <c r="K35" s="48"/>
      <c r="L35" s="36"/>
      <c r="M35" s="37"/>
    </row>
    <row r="36" spans="2:13" x14ac:dyDescent="0.2">
      <c r="B36" s="58" t="s">
        <v>38</v>
      </c>
      <c r="C36" s="58"/>
      <c r="D36" s="58"/>
      <c r="E36" s="58"/>
      <c r="F36" s="58"/>
      <c r="K36" s="45"/>
      <c r="L36" s="36"/>
      <c r="M36" s="37"/>
    </row>
    <row r="37" spans="2:13" x14ac:dyDescent="0.2">
      <c r="B37" s="49" t="s">
        <v>40</v>
      </c>
      <c r="C37" s="50"/>
      <c r="D37" s="50"/>
      <c r="E37" s="50"/>
      <c r="F37" s="50"/>
      <c r="K37" s="45"/>
      <c r="L37" s="36"/>
      <c r="M37" s="37"/>
    </row>
    <row r="38" spans="2:13" x14ac:dyDescent="0.2">
      <c r="B38" s="49" t="s">
        <v>35</v>
      </c>
      <c r="C38" s="50"/>
      <c r="D38" s="50"/>
      <c r="E38" s="50"/>
      <c r="F38" s="50"/>
      <c r="K38" s="45"/>
      <c r="L38" s="36"/>
      <c r="M38" s="37"/>
    </row>
    <row r="39" spans="2:13" x14ac:dyDescent="0.2">
      <c r="B39" s="49"/>
      <c r="C39" s="50"/>
      <c r="D39" s="50"/>
      <c r="E39" s="50"/>
      <c r="F39" s="50"/>
      <c r="K39" s="45"/>
      <c r="L39" s="36"/>
      <c r="M39" s="37"/>
    </row>
    <row r="40" spans="2:13" x14ac:dyDescent="0.2">
      <c r="B40" s="51" t="s">
        <v>37</v>
      </c>
      <c r="K40" s="45"/>
      <c r="L40" s="36"/>
      <c r="M40" s="52"/>
    </row>
    <row r="41" spans="2:13" x14ac:dyDescent="0.2">
      <c r="B41" s="53" t="s">
        <v>24</v>
      </c>
      <c r="K41" s="45"/>
      <c r="L41" s="36"/>
      <c r="M41" s="37"/>
    </row>
    <row r="42" spans="2:13" x14ac:dyDescent="0.2">
      <c r="B42" s="53" t="s">
        <v>25</v>
      </c>
      <c r="K42" s="35"/>
      <c r="L42" s="36"/>
      <c r="M42" s="37"/>
    </row>
    <row r="43" spans="2:13" x14ac:dyDescent="0.2">
      <c r="B43" s="53" t="s">
        <v>26</v>
      </c>
      <c r="K43" s="35"/>
      <c r="L43" s="36"/>
      <c r="M43" s="37"/>
    </row>
    <row r="44" spans="2:13" x14ac:dyDescent="0.2">
      <c r="B44" s="53"/>
      <c r="K44" s="35"/>
      <c r="L44" s="36"/>
      <c r="M44" s="37"/>
    </row>
  </sheetData>
  <sheetProtection algorithmName="SHA-512" hashValue="ws4Po8f25XBXnR0Bj3VcV09M5AELSjYS+l0Go7nNzh9QMHwkZTpSKBt3TIRlOlyw4Vf/YfRa0S6TyaEVN7mwNw==" saltValue="UKCfHZMJFI7TigCCEdPN9Q==" spinCount="100000" sheet="1" selectLockedCells="1"/>
  <mergeCells count="9">
    <mergeCell ref="B36:F36"/>
    <mergeCell ref="B5:F5"/>
    <mergeCell ref="H17:I17"/>
    <mergeCell ref="E12:F12"/>
    <mergeCell ref="E13:F13"/>
    <mergeCell ref="E11:F11"/>
    <mergeCell ref="E9:F9"/>
    <mergeCell ref="E10:F10"/>
    <mergeCell ref="B7:F7"/>
  </mergeCells>
  <pageMargins left="0.7" right="0.7" top="0.78740157499999996" bottom="0.78740157499999996" header="0.3" footer="0.3"/>
  <pageSetup paperSize="9" orientation="portrait" horizontalDpi="300" verticalDpi="300" r:id="rId1"/>
  <ignoredErrors>
    <ignoredError sqref="E18" formula="1"/>
  </ignoredError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Kalkulator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 Moser</dc:creator>
  <cp:lastModifiedBy>Gregor Moser</cp:lastModifiedBy>
  <cp:lastPrinted>2024-05-07T15:32:22Z</cp:lastPrinted>
  <dcterms:created xsi:type="dcterms:W3CDTF">2024-04-20T11:31:35Z</dcterms:created>
  <dcterms:modified xsi:type="dcterms:W3CDTF">2025-04-16T13:47:02Z</dcterms:modified>
</cp:coreProperties>
</file>